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5605" windowHeight="15480" tabRatio="500"/>
  </bookViews>
  <sheets>
    <sheet name="Sheet1" sheetId="1" r:id="rId1"/>
  </sheets>
  <definedNames>
    <definedName name="_xlnm.Print_Area" localSheetId="0">Sheet1!$A$1:$K$34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4" i="1"/>
  <c r="J33"/>
  <c r="I34" s="1"/>
  <c r="I32"/>
  <c r="I33" s="1"/>
  <c r="J29"/>
  <c r="I29"/>
  <c r="I28"/>
  <c r="J25"/>
  <c r="J20"/>
  <c r="I22" s="1"/>
  <c r="I19"/>
  <c r="I20" s="1"/>
  <c r="J15"/>
  <c r="I17" s="1"/>
  <c r="I13"/>
  <c r="I15" s="1"/>
  <c r="J12"/>
  <c r="I10"/>
  <c r="J8"/>
  <c r="F5"/>
  <c r="G10" s="1"/>
  <c r="H34" l="1"/>
  <c r="H29"/>
  <c r="G32" s="1"/>
  <c r="G33" s="1"/>
  <c r="H33"/>
  <c r="G34" s="1"/>
  <c r="G19"/>
  <c r="G20" s="1"/>
  <c r="H20"/>
  <c r="G22" s="1"/>
  <c r="H18"/>
  <c r="H25"/>
  <c r="G28" s="1"/>
  <c r="G29" s="1"/>
  <c r="H7"/>
  <c r="G17"/>
  <c r="H15"/>
  <c r="G13"/>
  <c r="G15" s="1"/>
  <c r="H31"/>
  <c r="H12"/>
  <c r="H16"/>
  <c r="G26"/>
  <c r="H8"/>
  <c r="G16"/>
  <c r="H24"/>
  <c r="H11"/>
  <c r="H14"/>
  <c r="G21"/>
  <c r="H9"/>
  <c r="J31"/>
  <c r="J24"/>
  <c r="I31" s="1"/>
  <c r="J18"/>
  <c r="I26"/>
  <c r="I27" s="1"/>
  <c r="I21"/>
  <c r="J16"/>
  <c r="I18" s="1"/>
  <c r="I16"/>
  <c r="J14"/>
  <c r="J9"/>
  <c r="J11"/>
  <c r="J7"/>
  <c r="I30" l="1"/>
  <c r="J27" s="1"/>
  <c r="I23"/>
  <c r="I24" s="1"/>
  <c r="I25" s="1"/>
  <c r="G27" l="1"/>
  <c r="G24"/>
  <c r="G25" s="1"/>
  <c r="G30"/>
  <c r="H27" s="1"/>
  <c r="G18"/>
  <c r="G31" l="1"/>
  <c r="G23"/>
</calcChain>
</file>

<file path=xl/sharedStrings.xml><?xml version="1.0" encoding="utf-8"?>
<sst xmlns="http://schemas.openxmlformats.org/spreadsheetml/2006/main" count="97" uniqueCount="96">
  <si>
    <t>PROJECT TITLE</t>
  </si>
  <si>
    <t>WORD COUNT</t>
  </si>
  <si>
    <t>Opening Image</t>
  </si>
  <si>
    <t>Theme Stated</t>
  </si>
  <si>
    <t>Set-up</t>
  </si>
  <si>
    <t>Catalyst</t>
  </si>
  <si>
    <t>Debate</t>
  </si>
  <si>
    <t>Act II</t>
  </si>
  <si>
    <t>B-Story</t>
  </si>
  <si>
    <t>Fun &amp; Games</t>
  </si>
  <si>
    <t>Midpoint</t>
  </si>
  <si>
    <t>Bad Guys Close In</t>
  </si>
  <si>
    <t>All is Lost</t>
  </si>
  <si>
    <t>Black moment</t>
  </si>
  <si>
    <t>Act III</t>
  </si>
  <si>
    <t>Finale</t>
  </si>
  <si>
    <t>Final Image</t>
  </si>
  <si>
    <t>#</t>
  </si>
  <si>
    <t>DESCRIPTION</t>
  </si>
  <si>
    <t>LOGLINE</t>
  </si>
  <si>
    <t>Sets the tone, mood, type, and scope of the project. A "before" snapshot.</t>
  </si>
  <si>
    <t>Secondary character poses question or statement to MC that is theme of the movie.</t>
  </si>
  <si>
    <t>Life-changing event that knocks down house of cards.</t>
  </si>
  <si>
    <t>A strong, definite change of playing field. Do not ease into Act II.</t>
  </si>
  <si>
    <t>Often the "love" story; gives us a break from the tension of the A story; carries theme of movie; often uses new "funhouse" version of characters.</t>
  </si>
  <si>
    <t>CHAPTER</t>
  </si>
  <si>
    <t>Part 1--The Setup</t>
  </si>
  <si>
    <t>First Plot Point</t>
  </si>
  <si>
    <t>Basic logline goes here (A researcher exposes lies of the Catholic Church)</t>
  </si>
  <si>
    <t>Story Title goes here (The Da Vinci Code)</t>
  </si>
  <si>
    <t>Inciting Incident</t>
  </si>
  <si>
    <t>Part 2--The Response</t>
  </si>
  <si>
    <t>Part 3--The Attack</t>
  </si>
  <si>
    <t>Second Plot Point</t>
  </si>
  <si>
    <t>Part 4--The Resolution</t>
  </si>
  <si>
    <t>Opening Scene</t>
  </si>
  <si>
    <t>Hook Moment</t>
  </si>
  <si>
    <t>First Pinch Point</t>
  </si>
  <si>
    <t>Second Pinch Point</t>
  </si>
  <si>
    <t>Something that creates a question the reader wants an answer to or an itch that needs to be scratched; doesn't need context with protagonist's needs or stakes.</t>
  </si>
  <si>
    <t>Opening scene or sequence of story; protagonist must be introduced within first 1-3 scenes.</t>
  </si>
  <si>
    <t>Antagonistic forces fully comes into play, defining the goal, stakes, and obstacles for protagonist; first time the meaning and implications of antagonistic events are seen.</t>
  </si>
  <si>
    <t>The protagonist's reaction to the new goal/stakes/obstacles revealed by the First Plot Point; the protagonist doesn't need to be heroic yet (retreats/regroups/doomed attempts/reminders of antagonistic forces at work).</t>
  </si>
  <si>
    <t>New information or awareness that changes the experience or understanding of context for the protagonist and/or reader; a catalyst activating new decisions/actions.</t>
  </si>
  <si>
    <t>*Optional* Game-changing event occurring during Part 1, often leading to a decision at the First Plot Point.</t>
  </si>
  <si>
    <t>Midpoint information/awareness causes the protagonist to change course in how to approach the obstacles; the hero is now empowered with information on how to proceed, not merely reacting anymore; protagonist also ramps up battle with inner demons.</t>
  </si>
  <si>
    <t>Reminder of the story's antagonistic forces, as the antagonist ups the game against the protagonist's attacks.</t>
  </si>
  <si>
    <t>Reminder of the story's antagonistic forces, not filtered by narrative or protagonist's description, but directly visible to the reader.</t>
  </si>
  <si>
    <t>Introduce protagonist, hook the reader, and setup First Plot Point (foreshadowing, establishing stakes); major goal is establishing empathy (not necessarily likability) for the protagonist.</t>
  </si>
  <si>
    <t>The final injection of new information into the story (doesn't need to be fully understood by the protagonist yet); protagonist's quest is accelerated.</t>
  </si>
  <si>
    <t>All Is Lost Lull</t>
  </si>
  <si>
    <t>*Optional*  A slower paced, all-hope-is-lost lull before the Second Plot Point.</t>
  </si>
  <si>
    <t>PAGE (approx.)</t>
  </si>
  <si>
    <t>The protagonist summons the courage and growth to come up with solution, overcome inner obstacles, and conquer the antagonistic force; all new information must have been referenced, foreshadowed, or already in play (otherwise, deus ex machina).</t>
  </si>
  <si>
    <r>
      <t>WORD COUNT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(update this and the rest will auto-calculate)</t>
    </r>
  </si>
  <si>
    <r>
      <t xml:space="preserve">PAGE COUNT </t>
    </r>
    <r>
      <rPr>
        <sz val="10"/>
        <color theme="1"/>
        <rFont val="Times New Roman"/>
        <family val="1"/>
      </rPr>
      <t>(the math here assumes Times New Roman--change the formula below from 275 to 250 for Courier New)</t>
    </r>
  </si>
  <si>
    <t>BEATS, PARTS, &amp; MILESTONES</t>
  </si>
  <si>
    <t>A</t>
  </si>
  <si>
    <t>Beat 1</t>
  </si>
  <si>
    <t>A.1</t>
  </si>
  <si>
    <t>A.2</t>
  </si>
  <si>
    <t>A.3</t>
  </si>
  <si>
    <t>A.4</t>
  </si>
  <si>
    <t>B</t>
  </si>
  <si>
    <t>B.1</t>
  </si>
  <si>
    <t>B.2</t>
  </si>
  <si>
    <t>C</t>
  </si>
  <si>
    <t>C.1</t>
  </si>
  <si>
    <t>C.2</t>
  </si>
  <si>
    <t>C.3</t>
  </si>
  <si>
    <t>D</t>
  </si>
  <si>
    <t>Beat 2</t>
  </si>
  <si>
    <t>Beat 3</t>
  </si>
  <si>
    <t>Beat 4</t>
  </si>
  <si>
    <t>Beat 5</t>
  </si>
  <si>
    <t>Beat 6</t>
  </si>
  <si>
    <t>Beat 7</t>
  </si>
  <si>
    <t>Beat 8</t>
  </si>
  <si>
    <t>Beat 9</t>
  </si>
  <si>
    <t>Beat 10</t>
  </si>
  <si>
    <t>Beat 11</t>
  </si>
  <si>
    <t>Beat 12</t>
  </si>
  <si>
    <t>Beat 13</t>
  </si>
  <si>
    <t>Introduce/hint at every character in A story; plant character tics to be addressed later on.</t>
  </si>
  <si>
    <t>Beat 14</t>
  </si>
  <si>
    <t>Beat 15</t>
  </si>
  <si>
    <t>Threshold between 1st half and 2nd half; can be false peak or false collapse; stakes are raised; fun and games over</t>
  </si>
  <si>
    <t>A story and B story combine and reveal solution.</t>
  </si>
  <si>
    <t>Wrap-up; dispatch all bad guys in ascending order, working way up to the boss.</t>
  </si>
  <si>
    <t>Opposite of opening image; show how much change has occurred.</t>
  </si>
  <si>
    <t>Darkest point; protagonist has lost everything.</t>
  </si>
  <si>
    <t>Opposite of midpoint (peak/collapse); whiff of death - old way of thinking dies/give up moment/runaway moment; false defeat; no hope.</t>
  </si>
  <si>
    <t>Bad guys regroup and send heavy artillery; hero's team begins to unravel.</t>
  </si>
  <si>
    <t>"The promise of the premise" / the heart of the movie / all about having fun.</t>
  </si>
  <si>
    <t>Point of no return; character makes a choice.</t>
  </si>
  <si>
    <r>
      <rPr>
        <b/>
        <sz val="22"/>
        <color theme="1"/>
        <rFont val="Times New Roman"/>
        <family val="1"/>
      </rPr>
      <t>Master Story Planning Worksheet</t>
    </r>
    <r>
      <rPr>
        <sz val="12"/>
        <color theme="1"/>
        <rFont val="Times New Roman"/>
        <family val="1"/>
      </rPr>
      <t xml:space="preserve">
(based on Larry Brooks's Story Structure (from storyfix.com and </t>
    </r>
    <r>
      <rPr>
        <i/>
        <sz val="12"/>
        <color theme="1"/>
        <rFont val="Times New Roman"/>
        <family val="1"/>
      </rPr>
      <t>Story Engineering</t>
    </r>
    <r>
      <rPr>
        <sz val="12"/>
        <color theme="1"/>
        <rFont val="Times New Roman"/>
        <family val="1"/>
      </rPr>
      <t xml:space="preserve">) and Blake Snyder's Beat Sheet (from </t>
    </r>
    <r>
      <rPr>
        <i/>
        <sz val="12"/>
        <color theme="1"/>
        <rFont val="Times New Roman"/>
        <family val="1"/>
      </rPr>
      <t>Save the Cat</t>
    </r>
    <r>
      <rPr>
        <sz val="12"/>
        <color theme="1"/>
        <rFont val="Times New Roman"/>
        <family val="1"/>
      </rPr>
      <t>, designed by Elizabeth Davis))</t>
    </r>
  </si>
</sst>
</file>

<file path=xl/styles.xml><?xml version="1.0" encoding="utf-8"?>
<styleSheet xmlns="http://schemas.openxmlformats.org/spreadsheetml/2006/main">
  <fonts count="12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2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CAFA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3" fontId="5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1" fontId="7" fillId="3" borderId="1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1" fontId="6" fillId="3" borderId="2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colors>
    <mruColors>
      <color rgb="FFCDCAF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34"/>
  <sheetViews>
    <sheetView tabSelected="1" showRuler="0" view="pageLayout" zoomScale="70" zoomScalePageLayoutView="70" workbookViewId="0">
      <selection activeCell="C16" sqref="C16:F16"/>
    </sheetView>
  </sheetViews>
  <sheetFormatPr defaultColWidth="10.875" defaultRowHeight="15.75"/>
  <cols>
    <col min="1" max="1" width="8" style="2" customWidth="1"/>
    <col min="2" max="2" width="16.625" style="2" bestFit="1" customWidth="1"/>
    <col min="3" max="5" width="8" style="2" customWidth="1"/>
    <col min="6" max="6" width="48.375" style="2" customWidth="1"/>
    <col min="7" max="10" width="8" style="2" customWidth="1"/>
    <col min="11" max="11" width="12.125" style="2" customWidth="1"/>
    <col min="12" max="12" width="8" style="2" customWidth="1"/>
    <col min="13" max="16384" width="10.875" style="2"/>
  </cols>
  <sheetData>
    <row r="1" spans="1:11" ht="47.25" customHeight="1">
      <c r="A1" s="17" t="s">
        <v>95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ht="33" customHeight="1">
      <c r="A2" s="20" t="s">
        <v>0</v>
      </c>
      <c r="B2" s="21"/>
      <c r="C2" s="21"/>
      <c r="D2" s="21"/>
      <c r="E2" s="22"/>
      <c r="F2" s="23" t="s">
        <v>19</v>
      </c>
      <c r="G2" s="21"/>
      <c r="H2" s="21"/>
      <c r="I2" s="21"/>
      <c r="J2" s="21"/>
      <c r="K2" s="22"/>
    </row>
    <row r="3" spans="1:11" ht="25.5" customHeight="1">
      <c r="A3" s="24" t="s">
        <v>29</v>
      </c>
      <c r="B3" s="25"/>
      <c r="C3" s="25"/>
      <c r="D3" s="25"/>
      <c r="E3" s="26"/>
      <c r="F3" s="24" t="s">
        <v>28</v>
      </c>
      <c r="G3" s="32"/>
      <c r="H3" s="32"/>
      <c r="I3" s="32"/>
      <c r="J3" s="32"/>
      <c r="K3" s="33"/>
    </row>
    <row r="4" spans="1:11" ht="33" customHeight="1">
      <c r="A4" s="23" t="s">
        <v>54</v>
      </c>
      <c r="B4" s="21"/>
      <c r="C4" s="21"/>
      <c r="D4" s="21"/>
      <c r="E4" s="22"/>
      <c r="F4" s="23" t="s">
        <v>55</v>
      </c>
      <c r="G4" s="21"/>
      <c r="H4" s="21"/>
      <c r="I4" s="21"/>
      <c r="J4" s="21"/>
      <c r="K4" s="22"/>
    </row>
    <row r="5" spans="1:11" ht="25.5" customHeight="1">
      <c r="A5" s="34">
        <v>110000</v>
      </c>
      <c r="B5" s="35"/>
      <c r="C5" s="35"/>
      <c r="D5" s="35"/>
      <c r="E5" s="36"/>
      <c r="F5" s="34">
        <f>SUM(A5/275)</f>
        <v>400</v>
      </c>
      <c r="G5" s="35"/>
      <c r="H5" s="35"/>
      <c r="I5" s="35"/>
      <c r="J5" s="35"/>
      <c r="K5" s="36"/>
    </row>
    <row r="6" spans="1:11" s="3" customFormat="1" ht="33" customHeight="1">
      <c r="A6" s="1" t="s">
        <v>17</v>
      </c>
      <c r="B6" s="11" t="s">
        <v>56</v>
      </c>
      <c r="C6" s="31" t="s">
        <v>18</v>
      </c>
      <c r="D6" s="31"/>
      <c r="E6" s="31"/>
      <c r="F6" s="31"/>
      <c r="G6" s="30" t="s">
        <v>52</v>
      </c>
      <c r="H6" s="31"/>
      <c r="I6" s="31" t="s">
        <v>1</v>
      </c>
      <c r="J6" s="31"/>
      <c r="K6" s="1" t="s">
        <v>25</v>
      </c>
    </row>
    <row r="7" spans="1:11" s="7" customFormat="1" ht="48" customHeight="1">
      <c r="A7" s="12" t="s">
        <v>57</v>
      </c>
      <c r="B7" s="13" t="s">
        <v>26</v>
      </c>
      <c r="C7" s="27" t="s">
        <v>48</v>
      </c>
      <c r="D7" s="28"/>
      <c r="E7" s="28"/>
      <c r="F7" s="28"/>
      <c r="G7" s="4">
        <v>1</v>
      </c>
      <c r="H7" s="6">
        <f>SUM(F5*25%)</f>
        <v>100</v>
      </c>
      <c r="I7" s="4">
        <v>1</v>
      </c>
      <c r="J7" s="4">
        <f>SUM(A5*0.25)</f>
        <v>27500</v>
      </c>
      <c r="K7" s="4"/>
    </row>
    <row r="8" spans="1:11" s="15" customFormat="1" ht="25.5" customHeight="1">
      <c r="A8" s="10" t="s">
        <v>58</v>
      </c>
      <c r="B8" s="9" t="s">
        <v>2</v>
      </c>
      <c r="C8" s="27" t="s">
        <v>20</v>
      </c>
      <c r="D8" s="27"/>
      <c r="E8" s="27"/>
      <c r="F8" s="27"/>
      <c r="G8" s="10">
        <v>1</v>
      </c>
      <c r="H8" s="14">
        <f>SUM(F5*1%)</f>
        <v>4</v>
      </c>
      <c r="I8" s="10">
        <v>1</v>
      </c>
      <c r="J8" s="10">
        <f>SUM(A5*0.01)</f>
        <v>1100</v>
      </c>
      <c r="K8" s="10"/>
    </row>
    <row r="9" spans="1:11" s="7" customFormat="1" ht="32.25" customHeight="1">
      <c r="A9" s="10" t="s">
        <v>59</v>
      </c>
      <c r="B9" s="9" t="s">
        <v>35</v>
      </c>
      <c r="C9" s="27" t="s">
        <v>40</v>
      </c>
      <c r="D9" s="28"/>
      <c r="E9" s="28"/>
      <c r="F9" s="28"/>
      <c r="G9" s="4">
        <v>1</v>
      </c>
      <c r="H9" s="6">
        <f>SUM(F5*0.025)</f>
        <v>10</v>
      </c>
      <c r="I9" s="4">
        <v>1</v>
      </c>
      <c r="J9" s="6">
        <f>SUM(A5*0.025)</f>
        <v>2750</v>
      </c>
      <c r="K9" s="6"/>
    </row>
    <row r="10" spans="1:11" s="15" customFormat="1" ht="24.75" customHeight="1">
      <c r="A10" s="10" t="s">
        <v>71</v>
      </c>
      <c r="B10" s="9" t="s">
        <v>3</v>
      </c>
      <c r="C10" s="27" t="s">
        <v>21</v>
      </c>
      <c r="D10" s="27"/>
      <c r="E10" s="27"/>
      <c r="F10" s="27"/>
      <c r="G10" s="37">
        <f>SUM(F5*0.0455)</f>
        <v>18.2</v>
      </c>
      <c r="H10" s="37"/>
      <c r="I10" s="37">
        <f>SUM(A5*0.0455)</f>
        <v>5005</v>
      </c>
      <c r="J10" s="37"/>
      <c r="K10" s="14"/>
    </row>
    <row r="11" spans="1:11" s="7" customFormat="1" ht="32.25" customHeight="1">
      <c r="A11" s="10" t="s">
        <v>60</v>
      </c>
      <c r="B11" s="9" t="s">
        <v>36</v>
      </c>
      <c r="C11" s="27" t="s">
        <v>39</v>
      </c>
      <c r="D11" s="28"/>
      <c r="E11" s="28"/>
      <c r="F11" s="28"/>
      <c r="G11" s="4">
        <v>1</v>
      </c>
      <c r="H11" s="8">
        <f>SUM(F5*0.05)</f>
        <v>20</v>
      </c>
      <c r="I11" s="4">
        <v>1</v>
      </c>
      <c r="J11" s="8">
        <f>SUM(A5*0.05)</f>
        <v>5500</v>
      </c>
      <c r="K11" s="6"/>
    </row>
    <row r="12" spans="1:11" s="15" customFormat="1" ht="25.5" customHeight="1">
      <c r="A12" s="10" t="s">
        <v>72</v>
      </c>
      <c r="B12" s="9" t="s">
        <v>4</v>
      </c>
      <c r="C12" s="27" t="s">
        <v>83</v>
      </c>
      <c r="D12" s="27"/>
      <c r="E12" s="27"/>
      <c r="F12" s="27"/>
      <c r="G12" s="10">
        <v>1</v>
      </c>
      <c r="H12" s="14">
        <f>SUM(F5*0.091)</f>
        <v>36.4</v>
      </c>
      <c r="I12" s="10">
        <v>1</v>
      </c>
      <c r="J12" s="14">
        <f>SUM(A5*0.091)</f>
        <v>10010</v>
      </c>
      <c r="K12" s="14"/>
    </row>
    <row r="13" spans="1:11" s="15" customFormat="1" ht="25.5" customHeight="1">
      <c r="A13" s="10" t="s">
        <v>73</v>
      </c>
      <c r="B13" s="9" t="s">
        <v>5</v>
      </c>
      <c r="C13" s="27" t="s">
        <v>22</v>
      </c>
      <c r="D13" s="27"/>
      <c r="E13" s="27"/>
      <c r="F13" s="27"/>
      <c r="G13" s="37">
        <f>SUM(F5*0.1092)</f>
        <v>43.68</v>
      </c>
      <c r="H13" s="37"/>
      <c r="I13" s="37">
        <f>SUM(A5*0.1092)</f>
        <v>12012</v>
      </c>
      <c r="J13" s="37"/>
      <c r="K13" s="14"/>
    </row>
    <row r="14" spans="1:11" s="7" customFormat="1" ht="33" customHeight="1">
      <c r="A14" s="10" t="s">
        <v>61</v>
      </c>
      <c r="B14" s="9" t="s">
        <v>30</v>
      </c>
      <c r="C14" s="27" t="s">
        <v>44</v>
      </c>
      <c r="D14" s="28"/>
      <c r="E14" s="28"/>
      <c r="F14" s="28"/>
      <c r="G14" s="4">
        <v>1</v>
      </c>
      <c r="H14" s="8">
        <f>SUM(F5*19.75%)</f>
        <v>79</v>
      </c>
      <c r="I14" s="4">
        <v>1</v>
      </c>
      <c r="J14" s="8">
        <f>SUM(A5*0.1975)</f>
        <v>21725</v>
      </c>
      <c r="K14" s="6"/>
    </row>
    <row r="15" spans="1:11" s="15" customFormat="1" ht="25.5" customHeight="1">
      <c r="A15" s="10" t="s">
        <v>74</v>
      </c>
      <c r="B15" s="9" t="s">
        <v>6</v>
      </c>
      <c r="C15" s="27" t="s">
        <v>94</v>
      </c>
      <c r="D15" s="27"/>
      <c r="E15" s="27"/>
      <c r="F15" s="27"/>
      <c r="G15" s="14">
        <f>SUM(G13)</f>
        <v>43.68</v>
      </c>
      <c r="H15" s="14">
        <f>SUM(F5*0.2275)</f>
        <v>91</v>
      </c>
      <c r="I15" s="14">
        <f>SUM(I13)</f>
        <v>12012</v>
      </c>
      <c r="J15" s="14">
        <f>SUM(A5*0.2275)</f>
        <v>25025</v>
      </c>
      <c r="K15" s="14"/>
    </row>
    <row r="16" spans="1:11" s="7" customFormat="1" ht="33" customHeight="1">
      <c r="A16" s="10" t="s">
        <v>62</v>
      </c>
      <c r="B16" s="9" t="s">
        <v>27</v>
      </c>
      <c r="C16" s="27" t="s">
        <v>41</v>
      </c>
      <c r="D16" s="28"/>
      <c r="E16" s="28"/>
      <c r="F16" s="28"/>
      <c r="G16" s="6">
        <f>SUM(F5*20%)</f>
        <v>80</v>
      </c>
      <c r="H16" s="6">
        <f>SUM(F5*25%)</f>
        <v>100</v>
      </c>
      <c r="I16" s="6">
        <f>SUM(A5*0.2)</f>
        <v>22000</v>
      </c>
      <c r="J16" s="6">
        <f>SUM(A5*0.25)</f>
        <v>27500</v>
      </c>
      <c r="K16" s="6"/>
    </row>
    <row r="17" spans="1:11" s="15" customFormat="1" ht="25.5" customHeight="1">
      <c r="A17" s="10" t="s">
        <v>75</v>
      </c>
      <c r="B17" s="9" t="s">
        <v>7</v>
      </c>
      <c r="C17" s="27" t="s">
        <v>23</v>
      </c>
      <c r="D17" s="27"/>
      <c r="E17" s="27"/>
      <c r="F17" s="27"/>
      <c r="G17" s="37">
        <f>SUM(F5*0.2275)</f>
        <v>91</v>
      </c>
      <c r="H17" s="37"/>
      <c r="I17" s="37">
        <f>J15</f>
        <v>25025</v>
      </c>
      <c r="J17" s="37"/>
      <c r="K17" s="14"/>
    </row>
    <row r="18" spans="1:11" s="7" customFormat="1" ht="48" customHeight="1">
      <c r="A18" s="12" t="s">
        <v>63</v>
      </c>
      <c r="B18" s="13" t="s">
        <v>31</v>
      </c>
      <c r="C18" s="27" t="s">
        <v>42</v>
      </c>
      <c r="D18" s="28"/>
      <c r="E18" s="28"/>
      <c r="F18" s="28"/>
      <c r="G18" s="6">
        <f>SUM(H7+1)</f>
        <v>101</v>
      </c>
      <c r="H18" s="6">
        <f>SUM(F5*0.5)</f>
        <v>200</v>
      </c>
      <c r="I18" s="6">
        <f>SUM(J16)</f>
        <v>27500</v>
      </c>
      <c r="J18" s="6">
        <f>SUM(A5*0.5)</f>
        <v>55000</v>
      </c>
      <c r="K18" s="6"/>
    </row>
    <row r="19" spans="1:11" s="15" customFormat="1" ht="33" customHeight="1">
      <c r="A19" s="10" t="s">
        <v>76</v>
      </c>
      <c r="B19" s="9" t="s">
        <v>8</v>
      </c>
      <c r="C19" s="27" t="s">
        <v>24</v>
      </c>
      <c r="D19" s="27"/>
      <c r="E19" s="27"/>
      <c r="F19" s="27"/>
      <c r="G19" s="37">
        <f>SUM(F5*0.273)</f>
        <v>109.2</v>
      </c>
      <c r="H19" s="37"/>
      <c r="I19" s="37">
        <f>SUM(A5*0.273)</f>
        <v>30030.000000000004</v>
      </c>
      <c r="J19" s="37"/>
      <c r="K19" s="14"/>
    </row>
    <row r="20" spans="1:11" s="15" customFormat="1" ht="25.5" customHeight="1">
      <c r="A20" s="10" t="s">
        <v>77</v>
      </c>
      <c r="B20" s="9" t="s">
        <v>9</v>
      </c>
      <c r="C20" s="27" t="s">
        <v>93</v>
      </c>
      <c r="D20" s="27"/>
      <c r="E20" s="27"/>
      <c r="F20" s="27"/>
      <c r="G20" s="14">
        <f>SUM(G19)</f>
        <v>109.2</v>
      </c>
      <c r="H20" s="14">
        <f>SUM(F5*0.5005)</f>
        <v>200.2</v>
      </c>
      <c r="I20" s="14">
        <f>SUM(I19)</f>
        <v>30030.000000000004</v>
      </c>
      <c r="J20" s="14">
        <f>SUM(A5*0.5005)</f>
        <v>55054.999999999993</v>
      </c>
      <c r="K20" s="14"/>
    </row>
    <row r="21" spans="1:11" s="7" customFormat="1" ht="33" customHeight="1">
      <c r="A21" s="10" t="s">
        <v>64</v>
      </c>
      <c r="B21" s="9" t="s">
        <v>37</v>
      </c>
      <c r="C21" s="27" t="s">
        <v>47</v>
      </c>
      <c r="D21" s="28"/>
      <c r="E21" s="28"/>
      <c r="F21" s="28"/>
      <c r="G21" s="29">
        <f>SUM(F5*0.375)</f>
        <v>150</v>
      </c>
      <c r="H21" s="29"/>
      <c r="I21" s="29">
        <f>SUM(A5*0.375)</f>
        <v>41250</v>
      </c>
      <c r="J21" s="29"/>
      <c r="K21" s="6"/>
    </row>
    <row r="22" spans="1:11" s="15" customFormat="1" ht="32.25" customHeight="1">
      <c r="A22" s="10" t="s">
        <v>78</v>
      </c>
      <c r="B22" s="9" t="s">
        <v>10</v>
      </c>
      <c r="C22" s="27" t="s">
        <v>86</v>
      </c>
      <c r="D22" s="27"/>
      <c r="E22" s="27"/>
      <c r="F22" s="27"/>
      <c r="G22" s="37">
        <f>SUM(H20)</f>
        <v>200.2</v>
      </c>
      <c r="H22" s="37"/>
      <c r="I22" s="37">
        <f>SUM(J20)</f>
        <v>55054.999999999993</v>
      </c>
      <c r="J22" s="37"/>
      <c r="K22" s="14"/>
    </row>
    <row r="23" spans="1:11" s="7" customFormat="1" ht="32.25" customHeight="1">
      <c r="A23" s="10" t="s">
        <v>65</v>
      </c>
      <c r="B23" s="5" t="s">
        <v>10</v>
      </c>
      <c r="C23" s="27" t="s">
        <v>43</v>
      </c>
      <c r="D23" s="28"/>
      <c r="E23" s="28"/>
      <c r="F23" s="28"/>
      <c r="G23" s="29">
        <f>SUM(H18)</f>
        <v>200</v>
      </c>
      <c r="H23" s="29"/>
      <c r="I23" s="29">
        <f>SUM(J18)</f>
        <v>55000</v>
      </c>
      <c r="J23" s="29"/>
      <c r="K23" s="6"/>
    </row>
    <row r="24" spans="1:11" s="7" customFormat="1" ht="48" customHeight="1">
      <c r="A24" s="12" t="s">
        <v>66</v>
      </c>
      <c r="B24" s="13" t="s">
        <v>32</v>
      </c>
      <c r="C24" s="27" t="s">
        <v>45</v>
      </c>
      <c r="D24" s="28"/>
      <c r="E24" s="28"/>
      <c r="F24" s="28"/>
      <c r="G24" s="6">
        <f>SUM(H18+1)</f>
        <v>201</v>
      </c>
      <c r="H24" s="6">
        <f>SUM(F5*0.75)</f>
        <v>300</v>
      </c>
      <c r="I24" s="6">
        <f>SUM(I23)</f>
        <v>55000</v>
      </c>
      <c r="J24" s="6">
        <f>SUM(A5*0.75)</f>
        <v>82500</v>
      </c>
      <c r="K24" s="6"/>
    </row>
    <row r="25" spans="1:11" s="15" customFormat="1" ht="25.5" customHeight="1">
      <c r="A25" s="10" t="s">
        <v>79</v>
      </c>
      <c r="B25" s="9" t="s">
        <v>11</v>
      </c>
      <c r="C25" s="27" t="s">
        <v>92</v>
      </c>
      <c r="D25" s="27"/>
      <c r="E25" s="27"/>
      <c r="F25" s="27"/>
      <c r="G25" s="14">
        <f>SUM(G24)</f>
        <v>201</v>
      </c>
      <c r="H25" s="14">
        <f>SUM(F5*0.6825)</f>
        <v>273</v>
      </c>
      <c r="I25" s="14">
        <f>SUM(I24)</f>
        <v>55000</v>
      </c>
      <c r="J25" s="14">
        <f>SUM(A5*0.6825)</f>
        <v>75075</v>
      </c>
      <c r="K25" s="14"/>
    </row>
    <row r="26" spans="1:11" s="7" customFormat="1" ht="33" customHeight="1">
      <c r="A26" s="10" t="s">
        <v>67</v>
      </c>
      <c r="B26" s="9" t="s">
        <v>38</v>
      </c>
      <c r="C26" s="27" t="s">
        <v>46</v>
      </c>
      <c r="D26" s="28"/>
      <c r="E26" s="28"/>
      <c r="F26" s="28"/>
      <c r="G26" s="29">
        <f>SUM(F5*0.625)</f>
        <v>250</v>
      </c>
      <c r="H26" s="29"/>
      <c r="I26" s="29">
        <f>SUM(A5*0.625)</f>
        <v>68750</v>
      </c>
      <c r="J26" s="29"/>
      <c r="K26" s="6"/>
    </row>
    <row r="27" spans="1:11" s="7" customFormat="1" ht="33" customHeight="1">
      <c r="A27" s="10" t="s">
        <v>68</v>
      </c>
      <c r="B27" s="9" t="s">
        <v>50</v>
      </c>
      <c r="C27" s="27" t="s">
        <v>51</v>
      </c>
      <c r="D27" s="28"/>
      <c r="E27" s="28"/>
      <c r="F27" s="28"/>
      <c r="G27" s="6">
        <f>SUM(G26+1)</f>
        <v>251</v>
      </c>
      <c r="H27" s="6">
        <f>SUM(G30-1)</f>
        <v>299</v>
      </c>
      <c r="I27" s="6">
        <f>SUM(I26)</f>
        <v>68750</v>
      </c>
      <c r="J27" s="6">
        <f>SUM(I30)</f>
        <v>82500</v>
      </c>
      <c r="K27" s="6"/>
    </row>
    <row r="28" spans="1:11" s="15" customFormat="1" ht="33" customHeight="1">
      <c r="A28" s="10" t="s">
        <v>80</v>
      </c>
      <c r="B28" s="9" t="s">
        <v>12</v>
      </c>
      <c r="C28" s="27" t="s">
        <v>91</v>
      </c>
      <c r="D28" s="27"/>
      <c r="E28" s="27"/>
      <c r="F28" s="27"/>
      <c r="G28" s="37">
        <f>SUM(H25)</f>
        <v>273</v>
      </c>
      <c r="H28" s="37"/>
      <c r="I28" s="37">
        <f>SUM(J25)</f>
        <v>75075</v>
      </c>
      <c r="J28" s="37"/>
      <c r="K28" s="14"/>
    </row>
    <row r="29" spans="1:11" s="15" customFormat="1" ht="25.5" customHeight="1">
      <c r="A29" s="10" t="s">
        <v>81</v>
      </c>
      <c r="B29" s="9" t="s">
        <v>13</v>
      </c>
      <c r="C29" s="27" t="s">
        <v>90</v>
      </c>
      <c r="D29" s="27"/>
      <c r="E29" s="27"/>
      <c r="F29" s="27"/>
      <c r="G29" s="14">
        <f>SUM(G28)</f>
        <v>273</v>
      </c>
      <c r="H29" s="14">
        <f>SUM(F5*0.7735)</f>
        <v>309.39999999999998</v>
      </c>
      <c r="I29" s="14">
        <f>SUM(I28)</f>
        <v>75075</v>
      </c>
      <c r="J29" s="14">
        <f>SUM(A5*0.7735)</f>
        <v>85085</v>
      </c>
      <c r="K29" s="14"/>
    </row>
    <row r="30" spans="1:11" s="7" customFormat="1" ht="33" customHeight="1">
      <c r="A30" s="10" t="s">
        <v>69</v>
      </c>
      <c r="B30" s="9" t="s">
        <v>33</v>
      </c>
      <c r="C30" s="38" t="s">
        <v>49</v>
      </c>
      <c r="D30" s="39"/>
      <c r="E30" s="39"/>
      <c r="F30" s="40"/>
      <c r="G30" s="41">
        <f>SUM(H24)</f>
        <v>300</v>
      </c>
      <c r="H30" s="42"/>
      <c r="I30" s="41">
        <f>SUM(J24)</f>
        <v>82500</v>
      </c>
      <c r="J30" s="42"/>
      <c r="K30" s="8"/>
    </row>
    <row r="31" spans="1:11" s="7" customFormat="1" ht="54.95" customHeight="1">
      <c r="A31" s="12" t="s">
        <v>70</v>
      </c>
      <c r="B31" s="13" t="s">
        <v>34</v>
      </c>
      <c r="C31" s="27" t="s">
        <v>53</v>
      </c>
      <c r="D31" s="28"/>
      <c r="E31" s="28"/>
      <c r="F31" s="28"/>
      <c r="G31" s="6">
        <f>SUM(H24+1)</f>
        <v>301</v>
      </c>
      <c r="H31" s="6">
        <f>SUM(F5)</f>
        <v>400</v>
      </c>
      <c r="I31" s="6">
        <f>SUM(J24)</f>
        <v>82500</v>
      </c>
      <c r="J31" s="6">
        <f>SUM(A5)</f>
        <v>110000</v>
      </c>
      <c r="K31" s="6"/>
    </row>
    <row r="32" spans="1:11" s="15" customFormat="1" ht="25.5" customHeight="1">
      <c r="A32" s="10" t="s">
        <v>82</v>
      </c>
      <c r="B32" s="9" t="s">
        <v>14</v>
      </c>
      <c r="C32" s="27" t="s">
        <v>87</v>
      </c>
      <c r="D32" s="27"/>
      <c r="E32" s="27"/>
      <c r="F32" s="27"/>
      <c r="G32" s="37">
        <f>SUM(H29)</f>
        <v>309.39999999999998</v>
      </c>
      <c r="H32" s="37"/>
      <c r="I32" s="37">
        <f>SUM(J29)</f>
        <v>85085</v>
      </c>
      <c r="J32" s="37"/>
      <c r="K32" s="14"/>
    </row>
    <row r="33" spans="1:11" s="15" customFormat="1" ht="25.5" customHeight="1">
      <c r="A33" s="10" t="s">
        <v>84</v>
      </c>
      <c r="B33" s="9" t="s">
        <v>15</v>
      </c>
      <c r="C33" s="27" t="s">
        <v>88</v>
      </c>
      <c r="D33" s="27"/>
      <c r="E33" s="27"/>
      <c r="F33" s="27"/>
      <c r="G33" s="14">
        <f>SUM(G32)</f>
        <v>309.39999999999998</v>
      </c>
      <c r="H33" s="14">
        <f>SUM(F5*0.991)</f>
        <v>396.4</v>
      </c>
      <c r="I33" s="14">
        <f>SUM(I32)</f>
        <v>85085</v>
      </c>
      <c r="J33" s="14">
        <f>SUM(A5*0.991)</f>
        <v>109010</v>
      </c>
      <c r="K33" s="14"/>
    </row>
    <row r="34" spans="1:11" s="15" customFormat="1" ht="25.5" customHeight="1">
      <c r="A34" s="10" t="s">
        <v>85</v>
      </c>
      <c r="B34" s="9" t="s">
        <v>16</v>
      </c>
      <c r="C34" s="27" t="s">
        <v>89</v>
      </c>
      <c r="D34" s="27"/>
      <c r="E34" s="27"/>
      <c r="F34" s="27"/>
      <c r="G34" s="14">
        <f>SUM(H33)</f>
        <v>396.4</v>
      </c>
      <c r="H34" s="14">
        <f>SUM(F5*1)</f>
        <v>400</v>
      </c>
      <c r="I34" s="14">
        <f>SUM(J33)</f>
        <v>109010</v>
      </c>
      <c r="J34" s="16">
        <f>SUM(A5)</f>
        <v>110000</v>
      </c>
      <c r="K34" s="14"/>
    </row>
  </sheetData>
  <mergeCells count="62">
    <mergeCell ref="C34:F34"/>
    <mergeCell ref="G22:H22"/>
    <mergeCell ref="I22:J22"/>
    <mergeCell ref="C25:F25"/>
    <mergeCell ref="C28:F28"/>
    <mergeCell ref="G28:H28"/>
    <mergeCell ref="I28:J28"/>
    <mergeCell ref="C31:F31"/>
    <mergeCell ref="C30:F30"/>
    <mergeCell ref="C29:F29"/>
    <mergeCell ref="C32:F32"/>
    <mergeCell ref="G32:H32"/>
    <mergeCell ref="G30:H30"/>
    <mergeCell ref="I30:J30"/>
    <mergeCell ref="C19:F19"/>
    <mergeCell ref="G19:H19"/>
    <mergeCell ref="I19:J19"/>
    <mergeCell ref="I32:J32"/>
    <mergeCell ref="C33:F33"/>
    <mergeCell ref="C13:F13"/>
    <mergeCell ref="G13:H13"/>
    <mergeCell ref="I13:J13"/>
    <mergeCell ref="C17:F17"/>
    <mergeCell ref="G17:H17"/>
    <mergeCell ref="I17:J17"/>
    <mergeCell ref="F3:K3"/>
    <mergeCell ref="A4:E4"/>
    <mergeCell ref="F4:K4"/>
    <mergeCell ref="A5:E5"/>
    <mergeCell ref="F5:K5"/>
    <mergeCell ref="G21:H21"/>
    <mergeCell ref="I21:J21"/>
    <mergeCell ref="G6:H6"/>
    <mergeCell ref="I6:J6"/>
    <mergeCell ref="C6:F6"/>
    <mergeCell ref="C7:F7"/>
    <mergeCell ref="C14:F14"/>
    <mergeCell ref="C9:F9"/>
    <mergeCell ref="C11:F11"/>
    <mergeCell ref="C16:F16"/>
    <mergeCell ref="C8:F8"/>
    <mergeCell ref="C10:F10"/>
    <mergeCell ref="C15:F15"/>
    <mergeCell ref="G10:H10"/>
    <mergeCell ref="I10:J10"/>
    <mergeCell ref="C12:F12"/>
    <mergeCell ref="A1:K1"/>
    <mergeCell ref="A2:E2"/>
    <mergeCell ref="F2:K2"/>
    <mergeCell ref="A3:E3"/>
    <mergeCell ref="C27:F27"/>
    <mergeCell ref="G26:H26"/>
    <mergeCell ref="C26:F26"/>
    <mergeCell ref="I26:J26"/>
    <mergeCell ref="G23:H23"/>
    <mergeCell ref="I23:J23"/>
    <mergeCell ref="C21:F21"/>
    <mergeCell ref="C18:F18"/>
    <mergeCell ref="C23:F23"/>
    <mergeCell ref="C24:F24"/>
    <mergeCell ref="C20:F20"/>
    <mergeCell ref="C22:F22"/>
  </mergeCells>
  <phoneticPr fontId="1" type="noConversion"/>
  <pageMargins left="0.25" right="0.25" top="0.75" bottom="0.75" header="0.3" footer="0.3"/>
  <pageSetup scale="63" orientation="portrait" horizontalDpi="4294967292" verticalDpi="4294967292" r:id="rId1"/>
  <headerFooter>
    <oddHeader>&amp;CDesigned by Jami Gold (jamigold.com)</oddHeader>
    <oddFooter>&amp;CTo download the actual file and update word and page count to match your story, go to: http://jamigold.com/master
For more helpful writing information, check out http://jamigold.com/for-writers/ -- Last updated on 10/15/2017</oddFoot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East Tennessee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 Gold</dc:creator>
  <cp:lastModifiedBy>JG</cp:lastModifiedBy>
  <cp:lastPrinted>2017-10-16T04:24:11Z</cp:lastPrinted>
  <dcterms:created xsi:type="dcterms:W3CDTF">2010-12-14T15:36:54Z</dcterms:created>
  <dcterms:modified xsi:type="dcterms:W3CDTF">2017-10-16T04:24:31Z</dcterms:modified>
</cp:coreProperties>
</file>